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Fabian Reuter\Downloads\"/>
    </mc:Choice>
  </mc:AlternateContent>
  <bookViews>
    <workbookView xWindow="0" yWindow="0" windowWidth="28800" windowHeight="14235"/>
  </bookViews>
  <sheets>
    <sheet name="Sheet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8" i="1" l="1"/>
  <c r="G13" i="1"/>
  <c r="C9" i="1"/>
  <c r="C34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G7" i="1"/>
  <c r="G8" i="1"/>
  <c r="G9" i="1"/>
  <c r="G16" i="1"/>
  <c r="G17" i="1"/>
  <c r="G10" i="1"/>
  <c r="G14" i="1"/>
  <c r="G20" i="1"/>
  <c r="E10" i="1"/>
  <c r="G26" i="1"/>
  <c r="E45" i="1"/>
  <c r="E47" i="1"/>
  <c r="E48" i="1"/>
  <c r="E50" i="1"/>
  <c r="E52" i="1"/>
  <c r="E41" i="1"/>
  <c r="E40" i="1"/>
  <c r="E42" i="1"/>
  <c r="E44" i="1"/>
  <c r="E39" i="1"/>
  <c r="E53" i="1"/>
  <c r="G11" i="1"/>
  <c r="E51" i="1"/>
  <c r="E49" i="1"/>
  <c r="E46" i="1"/>
  <c r="E43" i="1"/>
</calcChain>
</file>

<file path=xl/comments1.xml><?xml version="1.0" encoding="utf-8"?>
<comments xmlns="http://schemas.openxmlformats.org/spreadsheetml/2006/main">
  <authors>
    <author>Ueberbach, Andre</author>
  </authors>
  <commentList>
    <comment ref="E45" authorId="0" shapeId="0">
      <text>
        <r>
          <rPr>
            <b/>
            <sz val="8"/>
            <color indexed="81"/>
            <rFont val="Tahoma"/>
            <family val="2"/>
          </rPr>
          <t>Maximale Motordrehzahl erreichbar</t>
        </r>
      </text>
    </comment>
  </commentList>
</comments>
</file>

<file path=xl/sharedStrings.xml><?xml version="1.0" encoding="utf-8"?>
<sst xmlns="http://schemas.openxmlformats.org/spreadsheetml/2006/main" count="49" uniqueCount="45">
  <si>
    <t>Bewegung / Zahn</t>
  </si>
  <si>
    <t>mm</t>
  </si>
  <si>
    <t>x</t>
  </si>
  <si>
    <t>Untersetzung</t>
  </si>
  <si>
    <t>RPM</t>
  </si>
  <si>
    <t xml:space="preserve">m/min </t>
  </si>
  <si>
    <t>m/s</t>
  </si>
  <si>
    <t>mm/U</t>
  </si>
  <si>
    <t>Wegstrecke</t>
  </si>
  <si>
    <t>Faktor 1:x</t>
  </si>
  <si>
    <t>km/h</t>
  </si>
  <si>
    <t>s</t>
  </si>
  <si>
    <t>Zahnstangenantrieb</t>
  </si>
  <si>
    <t xml:space="preserve">Einstellungen Endstufe </t>
  </si>
  <si>
    <t>Max. Frequenz</t>
  </si>
  <si>
    <t>Schritte/U</t>
  </si>
  <si>
    <t>Max. RPM</t>
  </si>
  <si>
    <t>Motor</t>
  </si>
  <si>
    <t>Typ</t>
  </si>
  <si>
    <t>ES-M23480</t>
  </si>
  <si>
    <t>Winkel</t>
  </si>
  <si>
    <t>Grad</t>
  </si>
  <si>
    <t>Mikroschritte</t>
  </si>
  <si>
    <t>Schritte</t>
  </si>
  <si>
    <t>Max. Geschwindigkeit</t>
  </si>
  <si>
    <t>U/min</t>
  </si>
  <si>
    <t>m/U</t>
  </si>
  <si>
    <t>Berechnung Antrieb Y Achse</t>
  </si>
  <si>
    <t>Zähne auf Zahnrad</t>
  </si>
  <si>
    <t>Derzeitiges setting</t>
  </si>
  <si>
    <t>Eingabefeld</t>
  </si>
  <si>
    <t>Modul</t>
  </si>
  <si>
    <t xml:space="preserve">mm/ Schritt </t>
  </si>
  <si>
    <t>Schritte/mm</t>
  </si>
  <si>
    <t xml:space="preserve">Abrollstrecke </t>
  </si>
  <si>
    <t>Teilkreisdurchmesser</t>
  </si>
  <si>
    <t>mm/U (Motor)</t>
  </si>
  <si>
    <t>Setting Endstufe auf</t>
  </si>
  <si>
    <t>Laufzeit Y Achse</t>
  </si>
  <si>
    <t>0-2.000mm</t>
  </si>
  <si>
    <t>Hz</t>
  </si>
  <si>
    <t>Wert für Mach3</t>
  </si>
  <si>
    <t>Schritte/U (Nativ, wird nicht zur Berechnung genutzt!)</t>
  </si>
  <si>
    <t>Wert für Mach3, aber zur Sicherheit etwas kleiner wählen.</t>
  </si>
  <si>
    <t>gerundete Werte!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</si>
</sst>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€_-;\-* #,##0.00\ _€_-;_-* &quot;-&quot;??\ _€_-;_-@_-"/>
    <numFmt numFmtId="164" formatCode="_-* #,##0.0\ _€_-;\-* #,##0.0\ _€_-;_-* &quot;-&quot;??\ _€_-;_-@_-"/>
    <numFmt numFmtId="165" formatCode="_-* #,##0\ _€_-;\-* #,##0\ _€_-;_-* &quot;-&quot;??\ _€_-;_-@_-"/>
    <numFmt numFmtId="166" formatCode="_-* #,##0.000\ _€_-;\-* #,##0.000\ _€_-;_-* &quot;-&quot;?\ _€_-;_-@_-"/>
    <numFmt numFmtId="167" formatCode="_-* #,##0.0000\ _€_-;\-* #,##0.0000\ _€_-;_-* &quot;-&quot;??\ _€_-;_-@_-"/>
    <numFmt numFmtId="191" formatCode="_-* #,##0.0000\ _€_-;\-* #,##0.0000\ _€_-;_-* &quot;-&quot;?\ _€_-;_-@_-"/>
    <numFmt numFmtId="212" formatCode="0.0000000000000000"/>
    <numFmt numFmtId="214" formatCode="0.000000000000000000"/>
  </numFmts>
  <fonts count="12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8"/>
      <color indexed="81"/>
      <name val="Tahoma"/>
      <family val="2"/>
    </font>
    <font>
      <b/>
      <sz val="11"/>
      <color theme="1"/>
      <name val="Arial"/>
      <family val="2"/>
    </font>
    <font>
      <b/>
      <u/>
      <sz val="11"/>
      <color rgb="FFFF0000"/>
      <name val="Arial"/>
      <family val="2"/>
    </font>
    <font>
      <b/>
      <sz val="14"/>
      <color theme="1"/>
      <name val="Arial"/>
      <family val="2"/>
    </font>
    <font>
      <i/>
      <u/>
      <sz val="10"/>
      <color theme="5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b/>
      <sz val="11"/>
      <color rgb="FF3F3F3F"/>
      <name val="Calibri"/>
      <family val="2"/>
      <scheme val="minor"/>
    </font>
    <font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4" tint="0.79998168889431442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/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/>
      <bottom/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6">
    <xf numFmtId="0" fontId="0" fillId="0" borderId="0"/>
    <xf numFmtId="43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6" borderId="12" applyNumberFormat="0" applyAlignment="0" applyProtection="0"/>
    <xf numFmtId="0" fontId="1" fillId="7" borderId="0" applyNumberFormat="0" applyBorder="0" applyAlignment="0" applyProtection="0"/>
  </cellStyleXfs>
  <cellXfs count="54">
    <xf numFmtId="0" fontId="0" fillId="0" borderId="0" xfId="0"/>
    <xf numFmtId="165" fontId="0" fillId="0" borderId="0" xfId="1" applyNumberFormat="1" applyFont="1"/>
    <xf numFmtId="0" fontId="0" fillId="0" borderId="0" xfId="0" applyAlignment="1">
      <alignment horizontal="left" indent="1"/>
    </xf>
    <xf numFmtId="0" fontId="0" fillId="0" borderId="0" xfId="0" applyAlignment="1">
      <alignment horizontal="right"/>
    </xf>
    <xf numFmtId="0" fontId="5" fillId="0" borderId="0" xfId="0" applyFont="1"/>
    <xf numFmtId="0" fontId="0" fillId="2" borderId="0" xfId="0" applyFill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1" xfId="0" applyBorder="1"/>
    <xf numFmtId="0" fontId="0" fillId="0" borderId="2" xfId="0" applyBorder="1" applyAlignment="1">
      <alignment horizontal="left" indent="1"/>
    </xf>
    <xf numFmtId="0" fontId="0" fillId="0" borderId="2" xfId="0" applyBorder="1"/>
    <xf numFmtId="0" fontId="0" fillId="0" borderId="3" xfId="0" applyBorder="1" applyAlignment="1">
      <alignment horizontal="left" indent="1"/>
    </xf>
    <xf numFmtId="165" fontId="0" fillId="0" borderId="2" xfId="1" applyNumberFormat="1" applyFont="1" applyBorder="1"/>
    <xf numFmtId="0" fontId="0" fillId="0" borderId="0" xfId="0" applyBorder="1" applyAlignment="1">
      <alignment horizontal="right"/>
    </xf>
    <xf numFmtId="43" fontId="0" fillId="3" borderId="2" xfId="1" applyNumberFormat="1" applyFont="1" applyFill="1" applyBorder="1"/>
    <xf numFmtId="165" fontId="0" fillId="3" borderId="2" xfId="1" applyNumberFormat="1" applyFont="1" applyFill="1" applyBorder="1"/>
    <xf numFmtId="43" fontId="0" fillId="3" borderId="3" xfId="1" applyNumberFormat="1" applyFont="1" applyFill="1" applyBorder="1"/>
    <xf numFmtId="0" fontId="0" fillId="4" borderId="0" xfId="0" applyFill="1" applyBorder="1" applyAlignment="1">
      <alignment horizontal="left" indent="1"/>
    </xf>
    <xf numFmtId="0" fontId="0" fillId="0" borderId="8" xfId="0" applyBorder="1"/>
    <xf numFmtId="165" fontId="0" fillId="0" borderId="9" xfId="1" applyNumberFormat="1" applyFont="1" applyBorder="1"/>
    <xf numFmtId="0" fontId="0" fillId="0" borderId="10" xfId="0" applyBorder="1"/>
    <xf numFmtId="165" fontId="0" fillId="0" borderId="11" xfId="1" applyNumberFormat="1" applyFont="1" applyBorder="1"/>
    <xf numFmtId="0" fontId="4" fillId="5" borderId="6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0" fillId="5" borderId="0" xfId="0" applyFill="1"/>
    <xf numFmtId="0" fontId="0" fillId="3" borderId="2" xfId="0" applyFill="1" applyBorder="1" applyAlignment="1">
      <alignment horizontal="right"/>
    </xf>
    <xf numFmtId="0" fontId="0" fillId="0" borderId="5" xfId="0" applyFill="1" applyBorder="1" applyAlignment="1">
      <alignment horizontal="left" indent="1"/>
    </xf>
    <xf numFmtId="0" fontId="0" fillId="0" borderId="5" xfId="0" applyBorder="1" applyAlignment="1">
      <alignment horizontal="left" indent="1"/>
    </xf>
    <xf numFmtId="0" fontId="0" fillId="2" borderId="0" xfId="0" applyFill="1" applyAlignment="1">
      <alignment horizontal="left" vertical="center" indent="2"/>
    </xf>
    <xf numFmtId="0" fontId="4" fillId="2" borderId="0" xfId="0" applyFont="1" applyFill="1" applyAlignment="1">
      <alignment horizontal="left" vertical="center" indent="1"/>
    </xf>
    <xf numFmtId="0" fontId="6" fillId="0" borderId="0" xfId="0" applyFont="1"/>
    <xf numFmtId="0" fontId="7" fillId="0" borderId="0" xfId="0" applyFont="1" applyAlignment="1">
      <alignment horizontal="center" vertical="center"/>
    </xf>
    <xf numFmtId="0" fontId="0" fillId="0" borderId="2" xfId="0" applyFill="1" applyBorder="1"/>
    <xf numFmtId="165" fontId="0" fillId="0" borderId="2" xfId="1" applyNumberFormat="1" applyFont="1" applyFill="1" applyBorder="1"/>
    <xf numFmtId="43" fontId="0" fillId="0" borderId="0" xfId="0" applyNumberFormat="1"/>
    <xf numFmtId="0" fontId="0" fillId="0" borderId="0" xfId="0" applyFill="1" applyBorder="1"/>
    <xf numFmtId="167" fontId="0" fillId="0" borderId="2" xfId="1" applyNumberFormat="1" applyFont="1" applyBorder="1"/>
    <xf numFmtId="0" fontId="0" fillId="0" borderId="0" xfId="0" applyBorder="1"/>
    <xf numFmtId="166" fontId="0" fillId="0" borderId="0" xfId="0" applyNumberFormat="1" applyBorder="1"/>
    <xf numFmtId="164" fontId="0" fillId="3" borderId="2" xfId="1" applyNumberFormat="1" applyFont="1" applyFill="1" applyBorder="1"/>
    <xf numFmtId="0" fontId="0" fillId="0" borderId="2" xfId="0" applyBorder="1" applyAlignment="1"/>
    <xf numFmtId="0" fontId="0" fillId="0" borderId="0" xfId="0" applyBorder="1" applyAlignment="1">
      <alignment horizontal="left" indent="1"/>
    </xf>
    <xf numFmtId="43" fontId="0" fillId="4" borderId="0" xfId="0" applyNumberFormat="1" applyFill="1" applyBorder="1"/>
    <xf numFmtId="0" fontId="0" fillId="4" borderId="5" xfId="0" applyFill="1" applyBorder="1" applyAlignment="1">
      <alignment horizontal="left" indent="1"/>
    </xf>
    <xf numFmtId="0" fontId="0" fillId="4" borderId="0" xfId="0" applyFill="1" applyAlignment="1">
      <alignment horizontal="center"/>
    </xf>
    <xf numFmtId="167" fontId="0" fillId="0" borderId="2" xfId="1" applyNumberFormat="1" applyFont="1" applyFill="1" applyBorder="1"/>
    <xf numFmtId="191" fontId="0" fillId="0" borderId="2" xfId="0" applyNumberFormat="1" applyBorder="1"/>
    <xf numFmtId="165" fontId="1" fillId="7" borderId="2" xfId="35" applyNumberFormat="1" applyBorder="1"/>
    <xf numFmtId="212" fontId="0" fillId="0" borderId="0" xfId="0" applyNumberFormat="1"/>
    <xf numFmtId="214" fontId="0" fillId="0" borderId="0" xfId="0" applyNumberFormat="1"/>
    <xf numFmtId="0" fontId="11" fillId="3" borderId="0" xfId="0" applyFont="1" applyFill="1" applyAlignment="1">
      <alignment horizontal="center" vertical="center"/>
    </xf>
    <xf numFmtId="43" fontId="10" fillId="6" borderId="12" xfId="34" applyNumberFormat="1" applyAlignment="1">
      <alignment horizontal="center" vertical="center"/>
    </xf>
    <xf numFmtId="167" fontId="0" fillId="4" borderId="4" xfId="0" applyNumberFormat="1" applyFill="1" applyBorder="1"/>
    <xf numFmtId="167" fontId="0" fillId="0" borderId="4" xfId="0" applyNumberFormat="1" applyFill="1" applyBorder="1"/>
    <xf numFmtId="167" fontId="0" fillId="0" borderId="4" xfId="0" applyNumberFormat="1" applyBorder="1"/>
  </cellXfs>
  <cellStyles count="36">
    <cellStyle name="20 % - Akzent1" xfId="35" builtinId="30"/>
    <cellStyle name="Ausgabe" xfId="34" builtinId="21"/>
    <cellStyle name="Besuchter Hyperlink" xfId="3" builtinId="9" hidden="1"/>
    <cellStyle name="Besuchter Hyperlink" xfId="5" builtinId="9" hidden="1"/>
    <cellStyle name="Besuchter Hyperlink" xfId="7" builtinId="9" hidden="1"/>
    <cellStyle name="Besuchter Hyperlink" xfId="9" builtinId="9" hidden="1"/>
    <cellStyle name="Besuchter Hyperlink" xfId="11" builtinId="9" hidden="1"/>
    <cellStyle name="Besuchter Hyperlink" xfId="13" builtinId="9" hidden="1"/>
    <cellStyle name="Besuchter Hyperlink" xfId="15" builtinId="9" hidden="1"/>
    <cellStyle name="Besuchter Hyperlink" xfId="17" builtinId="9" hidden="1"/>
    <cellStyle name="Besuchter Hyperlink" xfId="19" builtinId="9" hidden="1"/>
    <cellStyle name="Besuchter Hyperlink" xfId="21" builtinId="9" hidden="1"/>
    <cellStyle name="Besuchter Hyperlink" xfId="23" builtinId="9" hidden="1"/>
    <cellStyle name="Besuchter Hyperlink" xfId="25" builtinId="9" hidden="1"/>
    <cellStyle name="Besuchter Hyperlink" xfId="27" builtinId="9" hidden="1"/>
    <cellStyle name="Besuchter Hyperlink" xfId="29" builtinId="9" hidden="1"/>
    <cellStyle name="Besuchter Hyperlink" xfId="31" builtinId="9" hidden="1"/>
    <cellStyle name="Besuchter Hyperlink" xfId="33" builtinId="9" hidden="1"/>
    <cellStyle name="Komma" xfId="1" builtinId="3"/>
    <cellStyle name="Link" xfId="2" builtinId="8" hidden="1"/>
    <cellStyle name="Link" xfId="4" builtinId="8" hidden="1"/>
    <cellStyle name="Link" xfId="6" builtinId="8" hidden="1"/>
    <cellStyle name="Link" xfId="8" builtinId="8" hidden="1"/>
    <cellStyle name="Link" xfId="10" builtinId="8" hidden="1"/>
    <cellStyle name="Link" xfId="12" builtinId="8" hidden="1"/>
    <cellStyle name="Link" xfId="14" builtinId="8" hidden="1"/>
    <cellStyle name="Link" xfId="16" builtinId="8" hidden="1"/>
    <cellStyle name="Link" xfId="18" builtinId="8" hidden="1"/>
    <cellStyle name="Link" xfId="20" builtinId="8" hidden="1"/>
    <cellStyle name="Link" xfId="22" builtinId="8" hidden="1"/>
    <cellStyle name="Link" xfId="24" builtinId="8" hidden="1"/>
    <cellStyle name="Link" xfId="26" builtinId="8" hidden="1"/>
    <cellStyle name="Link" xfId="28" builtinId="8" hidden="1"/>
    <cellStyle name="Link" xfId="30" builtinId="8" hidden="1"/>
    <cellStyle name="Link" xfId="32" builtinId="8" hidden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METRO AG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4171"/>
      </a:accent1>
      <a:accent2>
        <a:srgbClr val="FCC51D"/>
      </a:accent2>
      <a:accent3>
        <a:srgbClr val="B0B0B2"/>
      </a:accent3>
      <a:accent4>
        <a:srgbClr val="ACC76F"/>
      </a:accent4>
      <a:accent5>
        <a:srgbClr val="C0CAEA"/>
      </a:accent5>
      <a:accent6>
        <a:srgbClr val="FF20B5"/>
      </a:accent6>
      <a:hlink>
        <a:srgbClr val="1F497D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55"/>
  <sheetViews>
    <sheetView showGridLines="0" tabSelected="1" zoomScale="85" zoomScaleNormal="85" zoomScalePageLayoutView="85" workbookViewId="0">
      <selection activeCell="K26" sqref="K26"/>
    </sheetView>
  </sheetViews>
  <sheetFormatPr baseColWidth="10" defaultColWidth="9" defaultRowHeight="14.25" outlineLevelRow="1" x14ac:dyDescent="0.2"/>
  <cols>
    <col min="1" max="1" width="4.375" customWidth="1"/>
    <col min="2" max="2" width="26.125" customWidth="1"/>
    <col min="3" max="3" width="13.375" customWidth="1"/>
    <col min="4" max="4" width="11.625" bestFit="1" customWidth="1"/>
    <col min="5" max="5" width="5.625" customWidth="1"/>
    <col min="6" max="6" width="49.5" customWidth="1"/>
    <col min="7" max="7" width="22.25" customWidth="1"/>
    <col min="8" max="8" width="12.25" customWidth="1"/>
    <col min="9" max="9" width="6.25" customWidth="1"/>
    <col min="10" max="10" width="23.875" customWidth="1"/>
  </cols>
  <sheetData>
    <row r="1" spans="2:10" ht="12.95" customHeight="1" x14ac:dyDescent="0.2"/>
    <row r="2" spans="2:10" ht="17.100000000000001" customHeight="1" x14ac:dyDescent="0.25">
      <c r="B2" s="29" t="s">
        <v>27</v>
      </c>
      <c r="F2" s="49" t="s">
        <v>30</v>
      </c>
    </row>
    <row r="3" spans="2:10" ht="12.95" customHeight="1" x14ac:dyDescent="0.2"/>
    <row r="4" spans="2:10" ht="12.95" customHeight="1" x14ac:dyDescent="0.2"/>
    <row r="5" spans="2:10" s="6" customFormat="1" ht="18" customHeight="1" x14ac:dyDescent="0.2">
      <c r="B5" s="28" t="s">
        <v>12</v>
      </c>
      <c r="C5" s="5"/>
      <c r="D5" s="5"/>
      <c r="E5" s="5"/>
      <c r="F5" s="5"/>
      <c r="G5" s="5"/>
      <c r="H5" s="5"/>
    </row>
    <row r="6" spans="2:10" x14ac:dyDescent="0.2">
      <c r="B6" s="2"/>
    </row>
    <row r="7" spans="2:10" x14ac:dyDescent="0.2">
      <c r="B7" s="8" t="s">
        <v>28</v>
      </c>
      <c r="C7" s="14">
        <v>15</v>
      </c>
      <c r="D7" s="8" t="s">
        <v>2</v>
      </c>
      <c r="F7" s="8" t="s">
        <v>35</v>
      </c>
      <c r="G7" s="35">
        <f>C7*C8</f>
        <v>30</v>
      </c>
      <c r="H7" s="9" t="s">
        <v>1</v>
      </c>
      <c r="I7" s="34"/>
      <c r="J7" s="50" t="s">
        <v>44</v>
      </c>
    </row>
    <row r="8" spans="2:10" x14ac:dyDescent="0.2">
      <c r="B8" s="8" t="s">
        <v>31</v>
      </c>
      <c r="C8" s="38">
        <v>2</v>
      </c>
      <c r="D8" s="8"/>
      <c r="F8" s="8" t="s">
        <v>34</v>
      </c>
      <c r="G8" s="35">
        <f>G7*PI()</f>
        <v>94.247779607693786</v>
      </c>
      <c r="H8" s="9" t="s">
        <v>36</v>
      </c>
      <c r="I8" s="34"/>
      <c r="J8" s="50"/>
    </row>
    <row r="9" spans="2:10" x14ac:dyDescent="0.2">
      <c r="B9" s="8" t="s">
        <v>4</v>
      </c>
      <c r="C9">
        <f>C34</f>
        <v>1200</v>
      </c>
      <c r="D9" s="8" t="s">
        <v>25</v>
      </c>
      <c r="F9" s="8" t="s">
        <v>0</v>
      </c>
      <c r="G9" s="44">
        <f>G8/C7</f>
        <v>6.2831853071795853</v>
      </c>
      <c r="H9" s="39" t="s">
        <v>1</v>
      </c>
      <c r="J9" s="50"/>
    </row>
    <row r="10" spans="2:10" ht="15" x14ac:dyDescent="0.25">
      <c r="B10" s="10" t="s">
        <v>3</v>
      </c>
      <c r="C10" s="15">
        <v>0.2</v>
      </c>
      <c r="D10" s="10" t="s">
        <v>9</v>
      </c>
      <c r="E10" s="4" t="str">
        <f>IF(C9&gt;C34,"MAX!","")</f>
        <v/>
      </c>
      <c r="F10" s="8" t="s">
        <v>8</v>
      </c>
      <c r="G10" s="35">
        <f>G8*C10</f>
        <v>18.849555921538759</v>
      </c>
      <c r="H10" s="9" t="s">
        <v>7</v>
      </c>
      <c r="J10" s="50"/>
    </row>
    <row r="11" spans="2:10" x14ac:dyDescent="0.2">
      <c r="F11" s="40"/>
      <c r="G11" s="45">
        <f>G10/1000</f>
        <v>1.8849555921538759E-2</v>
      </c>
      <c r="H11" s="9" t="s">
        <v>26</v>
      </c>
      <c r="J11" s="50"/>
    </row>
    <row r="12" spans="2:10" x14ac:dyDescent="0.2">
      <c r="B12" s="2"/>
      <c r="C12" s="1"/>
      <c r="D12" s="2"/>
      <c r="F12" s="2"/>
      <c r="J12" s="33"/>
    </row>
    <row r="13" spans="2:10" x14ac:dyDescent="0.2">
      <c r="B13" s="2"/>
      <c r="C13" s="1"/>
      <c r="D13" s="2"/>
      <c r="F13" s="8" t="s">
        <v>32</v>
      </c>
      <c r="G13" s="48">
        <f>G10/G33</f>
        <v>1.8849555921538759E-3</v>
      </c>
      <c r="H13" s="9" t="s">
        <v>1</v>
      </c>
    </row>
    <row r="14" spans="2:10" x14ac:dyDescent="0.2">
      <c r="B14" s="2"/>
      <c r="C14" s="1"/>
      <c r="D14" s="2"/>
      <c r="F14" s="8" t="s">
        <v>33</v>
      </c>
      <c r="G14" s="47">
        <f>1/G13</f>
        <v>530.51647697298449</v>
      </c>
      <c r="H14" s="31" t="s">
        <v>23</v>
      </c>
      <c r="J14" t="s">
        <v>41</v>
      </c>
    </row>
    <row r="15" spans="2:10" ht="15" thickBot="1" x14ac:dyDescent="0.25">
      <c r="B15" s="2"/>
      <c r="C15" s="1"/>
      <c r="D15" s="2"/>
      <c r="F15" s="36"/>
      <c r="G15" s="37"/>
      <c r="H15" s="34"/>
    </row>
    <row r="16" spans="2:10" ht="15" thickBot="1" x14ac:dyDescent="0.25">
      <c r="F16" s="2"/>
      <c r="G16" s="52">
        <f>C7*G9*C9*C10/1000</f>
        <v>22.61946710584651</v>
      </c>
      <c r="H16" s="25" t="s">
        <v>5</v>
      </c>
      <c r="J16" t="s">
        <v>43</v>
      </c>
    </row>
    <row r="17" spans="2:8" ht="15" thickBot="1" x14ac:dyDescent="0.25">
      <c r="F17" s="2"/>
      <c r="G17" s="51">
        <f>G16/60</f>
        <v>0.37699111843077515</v>
      </c>
      <c r="H17" s="42" t="s">
        <v>6</v>
      </c>
    </row>
    <row r="18" spans="2:8" ht="15" thickBot="1" x14ac:dyDescent="0.25">
      <c r="F18" s="2"/>
      <c r="G18" s="53">
        <f>G17*3.6</f>
        <v>1.3571680263507906</v>
      </c>
      <c r="H18" s="26" t="s">
        <v>10</v>
      </c>
    </row>
    <row r="19" spans="2:8" x14ac:dyDescent="0.2">
      <c r="F19" s="2"/>
      <c r="H19" s="2"/>
    </row>
    <row r="20" spans="2:8" x14ac:dyDescent="0.2">
      <c r="F20" s="16" t="s">
        <v>38</v>
      </c>
      <c r="G20" s="41">
        <f>2/G17</f>
        <v>5.3051647697298447</v>
      </c>
      <c r="H20" s="16" t="s">
        <v>11</v>
      </c>
    </row>
    <row r="21" spans="2:8" x14ac:dyDescent="0.2">
      <c r="B21" s="2"/>
      <c r="D21" s="2"/>
      <c r="F21" s="43" t="s">
        <v>39</v>
      </c>
    </row>
    <row r="22" spans="2:8" x14ac:dyDescent="0.2">
      <c r="B22" s="2"/>
      <c r="D22" s="2"/>
    </row>
    <row r="23" spans="2:8" x14ac:dyDescent="0.2">
      <c r="B23" s="2"/>
      <c r="D23" s="2"/>
    </row>
    <row r="24" spans="2:8" s="6" customFormat="1" ht="18" customHeight="1" x14ac:dyDescent="0.2">
      <c r="B24" s="28" t="s">
        <v>17</v>
      </c>
      <c r="C24" s="5"/>
      <c r="D24" s="27"/>
      <c r="E24" s="5"/>
      <c r="F24" s="5"/>
      <c r="G24" s="5"/>
      <c r="H24" s="5"/>
    </row>
    <row r="25" spans="2:8" x14ac:dyDescent="0.2">
      <c r="B25" s="2"/>
      <c r="D25" s="2"/>
    </row>
    <row r="26" spans="2:8" x14ac:dyDescent="0.2">
      <c r="B26" s="8" t="s">
        <v>18</v>
      </c>
      <c r="C26" s="24" t="s">
        <v>19</v>
      </c>
      <c r="D26" s="8"/>
      <c r="F26" s="8" t="s">
        <v>42</v>
      </c>
      <c r="G26" s="11">
        <f>360/C27</f>
        <v>200</v>
      </c>
      <c r="H26" s="8" t="s">
        <v>23</v>
      </c>
    </row>
    <row r="27" spans="2:8" x14ac:dyDescent="0.2">
      <c r="B27" s="8" t="s">
        <v>20</v>
      </c>
      <c r="C27" s="13">
        <v>1.8</v>
      </c>
      <c r="D27" s="8" t="s">
        <v>21</v>
      </c>
    </row>
    <row r="29" spans="2:8" x14ac:dyDescent="0.2">
      <c r="B29" s="2"/>
      <c r="D29" s="2"/>
    </row>
    <row r="30" spans="2:8" x14ac:dyDescent="0.2">
      <c r="B30" s="2"/>
      <c r="D30" s="2"/>
    </row>
    <row r="31" spans="2:8" s="6" customFormat="1" ht="18" customHeight="1" x14ac:dyDescent="0.2">
      <c r="B31" s="28" t="s">
        <v>13</v>
      </c>
      <c r="C31" s="5"/>
      <c r="D31" s="27"/>
      <c r="E31" s="5"/>
      <c r="F31" s="5"/>
      <c r="G31" s="5"/>
      <c r="H31" s="5"/>
    </row>
    <row r="32" spans="2:8" x14ac:dyDescent="0.2">
      <c r="B32" s="2"/>
      <c r="D32" s="2"/>
    </row>
    <row r="33" spans="2:8" ht="15" x14ac:dyDescent="0.25">
      <c r="B33" s="8" t="s">
        <v>14</v>
      </c>
      <c r="C33" s="46">
        <v>200000</v>
      </c>
      <c r="D33" s="8" t="s">
        <v>40</v>
      </c>
      <c r="F33" s="8" t="s">
        <v>37</v>
      </c>
      <c r="G33" s="46">
        <v>10000</v>
      </c>
      <c r="H33" s="8" t="s">
        <v>22</v>
      </c>
    </row>
    <row r="34" spans="2:8" x14ac:dyDescent="0.2">
      <c r="B34" s="8" t="s">
        <v>24</v>
      </c>
      <c r="C34" s="32">
        <f>(C33/G33)*60</f>
        <v>1200</v>
      </c>
      <c r="D34" s="8" t="s">
        <v>25</v>
      </c>
    </row>
    <row r="36" spans="2:8" x14ac:dyDescent="0.2">
      <c r="B36" s="2"/>
    </row>
    <row r="37" spans="2:8" hidden="1" outlineLevel="1" x14ac:dyDescent="0.2">
      <c r="B37" s="2"/>
    </row>
    <row r="38" spans="2:8" ht="15" hidden="1" outlineLevel="1" x14ac:dyDescent="0.25">
      <c r="B38" s="3"/>
      <c r="C38" s="21" t="s">
        <v>15</v>
      </c>
      <c r="D38" s="22" t="s">
        <v>16</v>
      </c>
      <c r="E38" s="23"/>
    </row>
    <row r="39" spans="2:8" hidden="1" outlineLevel="1" x14ac:dyDescent="0.2">
      <c r="B39" s="12">
        <v>1</v>
      </c>
      <c r="C39" s="17">
        <v>800</v>
      </c>
      <c r="D39" s="18">
        <f t="shared" ref="D39:D53" si="0">$C$33*1000/C39*60</f>
        <v>15000000</v>
      </c>
      <c r="E39" s="7" t="str">
        <f>IF(D39&gt;$C$34,"MAX","")</f>
        <v>MAX</v>
      </c>
    </row>
    <row r="40" spans="2:8" hidden="1" outlineLevel="1" x14ac:dyDescent="0.2">
      <c r="B40" s="12">
        <v>2</v>
      </c>
      <c r="C40" s="19">
        <v>1000</v>
      </c>
      <c r="D40" s="20">
        <f t="shared" si="0"/>
        <v>12000000</v>
      </c>
      <c r="E40" s="9" t="str">
        <f t="shared" ref="E40:E53" si="1">IF(D40&gt;$C$34,"MAX","")</f>
        <v>MAX</v>
      </c>
    </row>
    <row r="41" spans="2:8" hidden="1" outlineLevel="1" x14ac:dyDescent="0.2">
      <c r="B41" s="12">
        <v>3</v>
      </c>
      <c r="C41" s="19">
        <v>1600</v>
      </c>
      <c r="D41" s="20">
        <f t="shared" si="0"/>
        <v>7500000</v>
      </c>
      <c r="E41" s="9" t="str">
        <f t="shared" si="1"/>
        <v>MAX</v>
      </c>
    </row>
    <row r="42" spans="2:8" hidden="1" outlineLevel="1" x14ac:dyDescent="0.2">
      <c r="B42" s="12">
        <v>4</v>
      </c>
      <c r="C42" s="19">
        <v>2000</v>
      </c>
      <c r="D42" s="20">
        <f t="shared" si="0"/>
        <v>6000000</v>
      </c>
      <c r="E42" s="9" t="str">
        <f t="shared" si="1"/>
        <v>MAX</v>
      </c>
    </row>
    <row r="43" spans="2:8" hidden="1" outlineLevel="1" x14ac:dyDescent="0.2">
      <c r="B43" s="12">
        <v>5</v>
      </c>
      <c r="C43" s="19">
        <v>3200</v>
      </c>
      <c r="D43" s="20">
        <f t="shared" si="0"/>
        <v>3750000</v>
      </c>
      <c r="E43" s="9" t="str">
        <f t="shared" si="1"/>
        <v>MAX</v>
      </c>
    </row>
    <row r="44" spans="2:8" hidden="1" outlineLevel="1" x14ac:dyDescent="0.2">
      <c r="B44" s="12">
        <v>6</v>
      </c>
      <c r="C44" s="19">
        <v>4000</v>
      </c>
      <c r="D44" s="20">
        <f t="shared" si="0"/>
        <v>3000000</v>
      </c>
      <c r="E44" s="9" t="str">
        <f t="shared" si="1"/>
        <v>MAX</v>
      </c>
    </row>
    <row r="45" spans="2:8" hidden="1" outlineLevel="1" x14ac:dyDescent="0.2">
      <c r="B45" s="12">
        <v>7</v>
      </c>
      <c r="C45" s="19">
        <v>5000</v>
      </c>
      <c r="D45" s="20">
        <f t="shared" si="0"/>
        <v>2400000</v>
      </c>
      <c r="E45" s="9" t="str">
        <f t="shared" si="1"/>
        <v>MAX</v>
      </c>
    </row>
    <row r="46" spans="2:8" hidden="1" outlineLevel="1" x14ac:dyDescent="0.2">
      <c r="B46" s="12">
        <v>8</v>
      </c>
      <c r="C46" s="19">
        <v>6400</v>
      </c>
      <c r="D46" s="20">
        <f t="shared" si="0"/>
        <v>1875000</v>
      </c>
      <c r="E46" s="9" t="str">
        <f t="shared" si="1"/>
        <v>MAX</v>
      </c>
    </row>
    <row r="47" spans="2:8" hidden="1" outlineLevel="1" x14ac:dyDescent="0.2">
      <c r="B47" s="12">
        <v>9</v>
      </c>
      <c r="C47" s="19">
        <v>8000</v>
      </c>
      <c r="D47" s="20">
        <f t="shared" si="0"/>
        <v>1500000</v>
      </c>
      <c r="E47" s="9" t="str">
        <f t="shared" si="1"/>
        <v>MAX</v>
      </c>
    </row>
    <row r="48" spans="2:8" hidden="1" outlineLevel="1" x14ac:dyDescent="0.2">
      <c r="B48" s="12">
        <v>10</v>
      </c>
      <c r="C48" s="19">
        <v>10000</v>
      </c>
      <c r="D48" s="20">
        <f t="shared" si="0"/>
        <v>1200000</v>
      </c>
      <c r="E48" s="9" t="str">
        <f t="shared" si="1"/>
        <v>MAX</v>
      </c>
      <c r="F48" s="30" t="s">
        <v>29</v>
      </c>
    </row>
    <row r="49" spans="2:5" hidden="1" outlineLevel="1" x14ac:dyDescent="0.2">
      <c r="B49" s="12">
        <v>11</v>
      </c>
      <c r="C49" s="19">
        <v>12800</v>
      </c>
      <c r="D49" s="20">
        <f t="shared" si="0"/>
        <v>937500</v>
      </c>
      <c r="E49" s="9" t="str">
        <f t="shared" si="1"/>
        <v>MAX</v>
      </c>
    </row>
    <row r="50" spans="2:5" hidden="1" outlineLevel="1" x14ac:dyDescent="0.2">
      <c r="B50" s="12">
        <v>12</v>
      </c>
      <c r="C50" s="19">
        <v>20000</v>
      </c>
      <c r="D50" s="20">
        <f t="shared" si="0"/>
        <v>600000</v>
      </c>
      <c r="E50" s="9" t="str">
        <f t="shared" si="1"/>
        <v>MAX</v>
      </c>
    </row>
    <row r="51" spans="2:5" hidden="1" outlineLevel="1" x14ac:dyDescent="0.2">
      <c r="B51" s="12">
        <v>13</v>
      </c>
      <c r="C51" s="19">
        <v>25600</v>
      </c>
      <c r="D51" s="20">
        <f t="shared" si="0"/>
        <v>468750</v>
      </c>
      <c r="E51" s="9" t="str">
        <f t="shared" si="1"/>
        <v>MAX</v>
      </c>
    </row>
    <row r="52" spans="2:5" hidden="1" outlineLevel="1" x14ac:dyDescent="0.2">
      <c r="B52" s="12">
        <v>14</v>
      </c>
      <c r="C52" s="19">
        <v>40000</v>
      </c>
      <c r="D52" s="20">
        <f t="shared" si="0"/>
        <v>300000</v>
      </c>
      <c r="E52" s="9" t="str">
        <f t="shared" si="1"/>
        <v>MAX</v>
      </c>
    </row>
    <row r="53" spans="2:5" hidden="1" outlineLevel="1" x14ac:dyDescent="0.2">
      <c r="B53" s="12">
        <v>15</v>
      </c>
      <c r="C53" s="19">
        <v>51200</v>
      </c>
      <c r="D53" s="20">
        <f t="shared" si="0"/>
        <v>234375</v>
      </c>
      <c r="E53" s="9" t="str">
        <f t="shared" si="1"/>
        <v>MAX</v>
      </c>
    </row>
    <row r="54" spans="2:5" hidden="1" outlineLevel="1" x14ac:dyDescent="0.2"/>
    <row r="55" spans="2:5" collapsed="1" x14ac:dyDescent="0.2"/>
  </sheetData>
  <sortState ref="C24:E38">
    <sortCondition ref="C24:C38"/>
  </sortState>
  <mergeCells count="1">
    <mergeCell ref="J7:J11"/>
  </mergeCells>
  <pageMargins left="0.7" right="0.7" top="0.75" bottom="0.75" header="0.3" footer="0.3"/>
  <pageSetup paperSize="9" orientation="portrait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Sheet1</vt:lpstr>
    </vt:vector>
  </TitlesOfParts>
  <Company>METRO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Ueberbach, Andre</dc:creator>
  <cp:lastModifiedBy>Fabian Reuter</cp:lastModifiedBy>
  <cp:lastPrinted>2015-07-27T14:34:55Z</cp:lastPrinted>
  <dcterms:created xsi:type="dcterms:W3CDTF">2015-07-27T09:32:00Z</dcterms:created>
  <dcterms:modified xsi:type="dcterms:W3CDTF">2015-08-24T12:13:08Z</dcterms:modified>
</cp:coreProperties>
</file>